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\16.04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6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Z11" i="2"/>
  <c r="Z10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6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1" i="2"/>
  <c r="N10" i="2"/>
  <c r="R39" i="2"/>
  <c r="Q59" i="2" l="1"/>
  <c r="Q56" i="2" s="1"/>
  <c r="Q55" i="2"/>
  <c r="Q54" i="2"/>
  <c r="Q53" i="2"/>
  <c r="Q42" i="2"/>
  <c r="Q39" i="2"/>
  <c r="Q37" i="2"/>
  <c r="Q36" i="2"/>
  <c r="Q35" i="2"/>
  <c r="Q34" i="2"/>
  <c r="Q33" i="2"/>
  <c r="Q31" i="2"/>
  <c r="Q23" i="2" s="1"/>
  <c r="Q27" i="2"/>
  <c r="Q24" i="2"/>
  <c r="Q22" i="2"/>
  <c r="Q21" i="2"/>
  <c r="Q16" i="2"/>
  <c r="Q15" i="2"/>
  <c r="Q14" i="2"/>
  <c r="Q13" i="2"/>
  <c r="Q12" i="2"/>
  <c r="Q11" i="2"/>
  <c r="Q10" i="2"/>
  <c r="Q8" i="2"/>
  <c r="Q7" i="2" s="1"/>
  <c r="Q64" i="2" l="1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S23" i="2" l="1"/>
  <c r="U56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Z41" i="2" l="1"/>
  <c r="Y41" i="2"/>
  <c r="V53" i="2"/>
  <c r="U53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N36" i="2"/>
  <c r="Z36" i="2" s="1"/>
  <c r="N33" i="2"/>
  <c r="Z33" i="2" s="1"/>
  <c r="N32" i="2"/>
  <c r="N15" i="2"/>
  <c r="Z15" i="2" s="1"/>
  <c r="Y39" i="2" l="1"/>
  <c r="Z39" i="2"/>
  <c r="N31" i="2"/>
  <c r="Y31" i="2" s="1"/>
  <c r="Y32" i="2"/>
  <c r="Y56" i="2"/>
  <c r="Y53" i="2"/>
  <c r="Y36" i="2"/>
  <c r="Y33" i="2"/>
  <c r="Y15" i="2"/>
  <c r="N23" i="2" l="1"/>
  <c r="Z23" i="2" s="1"/>
  <c r="Y23" i="2"/>
  <c r="N7" i="2"/>
  <c r="N64" i="2" s="1"/>
  <c r="Z64" i="2" s="1"/>
  <c r="Y64" i="2" l="1"/>
  <c r="M56" i="2"/>
  <c r="M39" i="2"/>
  <c r="M36" i="2"/>
  <c r="M33" i="2"/>
  <c r="M31" i="2"/>
  <c r="M15" i="2"/>
  <c r="M23" i="2" l="1"/>
  <c r="M7" i="2" s="1"/>
  <c r="M64" i="2" l="1"/>
  <c r="T53" i="2"/>
  <c r="Z7" i="2" l="1"/>
  <c r="R56" i="2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O23" i="2" l="1"/>
  <c r="V31" i="2"/>
  <c r="U31" i="2"/>
  <c r="V36" i="2"/>
  <c r="U36" i="2"/>
  <c r="U15" i="2"/>
  <c r="V15" i="2"/>
  <c r="O7" i="2"/>
  <c r="K23" i="2"/>
  <c r="K7" i="2" s="1"/>
  <c r="V7" i="2" l="1"/>
  <c r="U7" i="2"/>
  <c r="O64" i="2"/>
  <c r="U23" i="2"/>
  <c r="V23" i="2"/>
  <c r="K64" i="2"/>
  <c r="Y7" i="2"/>
  <c r="U64" i="2" l="1"/>
  <c r="V64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<sst xmlns="http://schemas.openxmlformats.org/spreadsheetml/2006/main" count="140" uniqueCount="90">
  <si>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</si>
  <si>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</si>
  <si>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</si>
  <si>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</si>
  <si>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</si>
  <si>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</si>
  <si>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</si>
  <si>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</si>
  <si>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</si>
  <si>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</si>
  <si>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</si>
  <si>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</si>
  <si>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</si>
  <si>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</si>
  <si>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</si>
  <si>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</si>
  <si>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</si>
  <si>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</si>
  <si>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</si>
  <si>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</si>
  <si>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</si>
  <si>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</si>
  <si>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</si>
  <si>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</si>
  <si>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</si>
  <si>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</si>
  <si>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</si>
  <si>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</si>
  <si>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</si>
  <si>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</si>
  <si>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</si>
  <si>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</si>
  <si>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</si>
  <si>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</si>
  <si>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</si>
  <si>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</si>
  <si>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</si>
  <si>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</si>
  <si>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</si>
  <si>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</si>
  <si>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</si>
  <si>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</si>
  <si>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</si>
  <si>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</si>
  <si>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</si>
  <si>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</si>
  <si>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</si>
  <si>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</si>
  <si>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</si>
  <si>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</si>
  <si>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</si>
  <si>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</si>
  <si>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</si>
  <si>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</si>
  <si>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</si>
  <si>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</si>
  <si>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</si>
  <si>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</si>
  <si>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</si>
  <si>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</si>
  <si>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</si>
  <si>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</si>
  <si>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</si>
  <si>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</si>
  <si>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</si>
  <si>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</si>
  <si>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</si>
  <si>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</si>
  <si>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</si>
  <si>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</si>
  <si>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</si>
  <si>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</si>
  <si>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</si>
  <si>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</si>
  <si>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</si>
  <si>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</si>
  <si>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</si>
  <si>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</si>
  <si>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</si>
  <si>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</si>
  <si>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4 месяцев 2021 года</t>
  </si>
  <si>
    <t>откл.+- от плана за 4 месяцев 2021 года</t>
  </si>
  <si>
    <t>Исполнено по 15.04.2020 год</t>
  </si>
  <si>
    <t>Исполнено по 15.04.2020 год (в сопоставимых условиях 2021 года)</t>
  </si>
  <si>
    <t>с 02.04.2021 по 08.04.2021 (неделя) П</t>
  </si>
  <si>
    <t>с 09.04.2021 по 15.04.2021 (неделя) Т</t>
  </si>
  <si>
    <t>Исполнение с 01.01.2021 по 15.04.2021</t>
  </si>
  <si>
    <t>Информация об исполнении бюджета Благодарненского городского округа Ставропольского края по доходам по состоянию на 15 апреля 2021 года</t>
  </si>
  <si>
    <t>рублей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</si>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</sst>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O70" sqref="O7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66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7" t="s">
        <v>88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1" t="s">
        <v>43</v>
      </c>
      <c r="J4" s="62" t="s">
        <v>69</v>
      </c>
      <c r="K4" s="62" t="s">
        <v>70</v>
      </c>
      <c r="L4" s="59" t="s">
        <v>71</v>
      </c>
      <c r="M4" s="62" t="s">
        <v>82</v>
      </c>
      <c r="N4" s="59" t="s">
        <v>83</v>
      </c>
      <c r="O4" s="63" t="s">
        <v>76</v>
      </c>
      <c r="P4" s="64"/>
      <c r="Q4" s="59" t="s">
        <v>74</v>
      </c>
      <c r="R4" s="59"/>
      <c r="S4" s="59" t="s">
        <v>86</v>
      </c>
      <c r="T4" s="57" t="s">
        <v>67</v>
      </c>
      <c r="U4" s="61" t="s">
        <v>72</v>
      </c>
      <c r="V4" s="61"/>
      <c r="W4" s="59" t="s">
        <v>81</v>
      </c>
      <c r="X4" s="59"/>
      <c r="Y4" s="59" t="s">
        <v>73</v>
      </c>
      <c r="Z4" s="59"/>
      <c r="AA4" s="59" t="s">
        <v>66</v>
      </c>
      <c r="AB4" s="57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1"/>
      <c r="J5" s="62"/>
      <c r="K5" s="62"/>
      <c r="L5" s="59"/>
      <c r="M5" s="62"/>
      <c r="N5" s="59"/>
      <c r="O5" s="49" t="s">
        <v>75</v>
      </c>
      <c r="P5" s="54" t="s">
        <v>80</v>
      </c>
      <c r="Q5" s="51" t="s">
        <v>84</v>
      </c>
      <c r="R5" s="51" t="s">
        <v>85</v>
      </c>
      <c r="S5" s="59"/>
      <c r="T5" s="58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59"/>
      <c r="AB5" s="58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6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0" t="s">
        <v>8</v>
      </c>
      <c r="C7" s="60"/>
      <c r="D7" s="60"/>
      <c r="E7" s="60"/>
      <c r="F7" s="60"/>
      <c r="G7" s="60"/>
      <c r="H7" s="60"/>
      <c r="I7" s="60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87933936.019999996</v>
      </c>
      <c r="N7" s="17">
        <f t="shared" si="0"/>
        <v>86824351.875394717</v>
      </c>
      <c r="O7" s="17">
        <f t="shared" si="0"/>
        <v>352312492</v>
      </c>
      <c r="P7" s="17">
        <f t="shared" si="0"/>
        <v>99192955.319999993</v>
      </c>
      <c r="Q7" s="17">
        <f t="shared" ref="Q7" si="1">Q8+Q9+Q11+Q12+Q13+Q14+Q15+Q22+Q23+Q35+Q36+Q39+Q42+Q53+Q10</f>
        <v>3917494.3</v>
      </c>
      <c r="R7" s="17">
        <f t="shared" si="0"/>
        <v>12525063.009999996</v>
      </c>
      <c r="S7" s="17">
        <f t="shared" si="0"/>
        <v>90951059.750000015</v>
      </c>
      <c r="T7" s="17">
        <f>R7-Q7</f>
        <v>8607568.7099999972</v>
      </c>
      <c r="U7" s="17">
        <f>S7-O7</f>
        <v>-261361432.25</v>
      </c>
      <c r="V7" s="17">
        <f>S7/O7*100</f>
        <v>25.815451286921732</v>
      </c>
      <c r="W7" s="17">
        <f>S7-P7</f>
        <v>-8241895.5699999779</v>
      </c>
      <c r="X7" s="17">
        <f t="shared" ref="X7:X64" si="2">S7/P7*100</f>
        <v>91.691047470648158</v>
      </c>
      <c r="Y7" s="17">
        <f>S7-N7</f>
        <v>4126707.874605298</v>
      </c>
      <c r="Z7" s="17">
        <f>S7/N7*100</f>
        <v>104.75293830068286</v>
      </c>
      <c r="AA7" s="17">
        <f>N7/L7*100</f>
        <v>25.108794177745931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0" t="s">
        <v>35</v>
      </c>
      <c r="C8" s="60"/>
      <c r="D8" s="60"/>
      <c r="E8" s="60"/>
      <c r="F8" s="60"/>
      <c r="G8" s="60"/>
      <c r="H8" s="60"/>
      <c r="I8" s="60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42168069.609999999</v>
      </c>
      <c r="N8" s="27">
        <f>M8/34.24*100*30.57/100</f>
        <v>37648302.803087026</v>
      </c>
      <c r="O8" s="17">
        <v>155881000</v>
      </c>
      <c r="P8" s="17">
        <v>41348711</v>
      </c>
      <c r="Q8" s="17">
        <f>1390380.54+131746.29-1788.35</f>
        <v>1520338.48</v>
      </c>
      <c r="R8" s="17">
        <v>7135659.7800000003</v>
      </c>
      <c r="S8" s="17">
        <v>39685039.740000002</v>
      </c>
      <c r="T8" s="17">
        <f t="shared" ref="T8:T64" si="3">R8-Q8</f>
        <v>5615321.3000000007</v>
      </c>
      <c r="U8" s="17">
        <f t="shared" ref="U8:U64" si="4">S8-O8</f>
        <v>-116195960.25999999</v>
      </c>
      <c r="V8" s="17">
        <f t="shared" ref="V8:V64" si="5">S8/O8*100</f>
        <v>25.458548341362963</v>
      </c>
      <c r="W8" s="17">
        <f t="shared" ref="W8:W64" si="6">S8-P8</f>
        <v>-1663671.2599999979</v>
      </c>
      <c r="X8" s="17">
        <f t="shared" si="2"/>
        <v>95.976485796618917</v>
      </c>
      <c r="Y8" s="17">
        <f t="shared" ref="Y8:Y64" si="7">S8-N8</f>
        <v>2036736.9369129762</v>
      </c>
      <c r="Z8" s="17">
        <f t="shared" ref="Z8:Z64" si="8">S8/N8*100</f>
        <v>105.40990372810637</v>
      </c>
      <c r="AA8" s="17">
        <f>N8/L8*100</f>
        <v>25.632158650753855</v>
      </c>
      <c r="AB8" s="17">
        <v>255571677.94</v>
      </c>
    </row>
    <row r="9" spans="1:29" s="15" customFormat="1" ht="54" hidden="1" customHeight="1" x14ac:dyDescent="0.3">
      <c r="A9" s="14"/>
      <c r="B9" s="60" t="s">
        <v>34</v>
      </c>
      <c r="C9" s="60"/>
      <c r="D9" s="60"/>
      <c r="E9" s="60"/>
      <c r="F9" s="60"/>
      <c r="G9" s="60"/>
      <c r="H9" s="60"/>
      <c r="I9" s="60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4941240.79</v>
      </c>
      <c r="N9" s="17">
        <f>M9</f>
        <v>4941240.79</v>
      </c>
      <c r="O9" s="17">
        <v>25639600</v>
      </c>
      <c r="P9" s="17">
        <v>7912965</v>
      </c>
      <c r="Q9" s="17">
        <v>0</v>
      </c>
      <c r="R9" s="17">
        <v>0</v>
      </c>
      <c r="S9" s="17">
        <v>5638998.71</v>
      </c>
      <c r="T9" s="17">
        <f t="shared" si="3"/>
        <v>0</v>
      </c>
      <c r="U9" s="17">
        <f t="shared" si="4"/>
        <v>-20000601.289999999</v>
      </c>
      <c r="V9" s="17">
        <f t="shared" si="5"/>
        <v>21.99331779746954</v>
      </c>
      <c r="W9" s="17">
        <f t="shared" si="6"/>
        <v>-2273966.29</v>
      </c>
      <c r="X9" s="17">
        <f t="shared" si="2"/>
        <v>71.262778364367847</v>
      </c>
      <c r="Y9" s="17">
        <f t="shared" si="7"/>
        <v>697757.91999999993</v>
      </c>
      <c r="Z9" s="17">
        <f t="shared" si="8"/>
        <v>114.12110742330368</v>
      </c>
      <c r="AA9" s="17">
        <f>N9/L9*100</f>
        <v>24.370442866342898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P10/78*67</f>
        <v>2462085.935897436</v>
      </c>
      <c r="O10" s="17">
        <v>6893000</v>
      </c>
      <c r="P10" s="17">
        <v>2866309</v>
      </c>
      <c r="Q10" s="17">
        <f>104101.6+25861.2-3529.95+10960.05</f>
        <v>137392.9</v>
      </c>
      <c r="R10" s="17">
        <v>151852.60999999999</v>
      </c>
      <c r="S10" s="17">
        <v>1582518.14</v>
      </c>
      <c r="T10" s="17">
        <f t="shared" si="3"/>
        <v>14459.709999999992</v>
      </c>
      <c r="U10" s="17">
        <f t="shared" si="4"/>
        <v>-5310481.8600000003</v>
      </c>
      <c r="V10" s="17">
        <f t="shared" si="5"/>
        <v>22.958336573335266</v>
      </c>
      <c r="W10" s="17">
        <f t="shared" si="6"/>
        <v>-1283790.8600000001</v>
      </c>
      <c r="X10" s="17">
        <f t="shared" si="2"/>
        <v>55.211009699233401</v>
      </c>
      <c r="Y10" s="17">
        <f t="shared" si="7"/>
        <v>-879567.7958974361</v>
      </c>
      <c r="Z10" s="17">
        <f t="shared" si="8"/>
        <v>64.275503828958279</v>
      </c>
      <c r="AA10" s="17"/>
      <c r="AB10" s="30"/>
    </row>
    <row r="11" spans="1:29" s="15" customFormat="1" ht="57.75" hidden="1" customHeight="1" x14ac:dyDescent="0.3">
      <c r="A11" s="14"/>
      <c r="B11" s="60" t="s">
        <v>33</v>
      </c>
      <c r="C11" s="60"/>
      <c r="D11" s="60"/>
      <c r="E11" s="60"/>
      <c r="F11" s="60"/>
      <c r="G11" s="60"/>
      <c r="H11" s="60"/>
      <c r="I11" s="60"/>
      <c r="J11" s="17">
        <v>11347097.18</v>
      </c>
      <c r="K11" s="17">
        <v>11880184.26</v>
      </c>
      <c r="L11" s="27">
        <f>O11</f>
        <v>3200000</v>
      </c>
      <c r="M11" s="17">
        <v>3485862.17</v>
      </c>
      <c r="N11" s="27">
        <f>P11/78*67</f>
        <v>2537410.2564102565</v>
      </c>
      <c r="O11" s="17">
        <v>3200000</v>
      </c>
      <c r="P11" s="17">
        <v>2954000</v>
      </c>
      <c r="Q11" s="17">
        <f>4436.21+11.09+550.68</f>
        <v>4997.9800000000005</v>
      </c>
      <c r="R11" s="17">
        <v>-13928.38</v>
      </c>
      <c r="S11" s="17">
        <v>2567938.7000000002</v>
      </c>
      <c r="T11" s="17">
        <f t="shared" si="3"/>
        <v>-18926.36</v>
      </c>
      <c r="U11" s="17">
        <f t="shared" si="4"/>
        <v>-632061.29999999981</v>
      </c>
      <c r="V11" s="17">
        <f t="shared" si="5"/>
        <v>80.248084375000005</v>
      </c>
      <c r="W11" s="17">
        <f t="shared" si="6"/>
        <v>-386061.29999999981</v>
      </c>
      <c r="X11" s="17">
        <f t="shared" si="2"/>
        <v>86.9308970886933</v>
      </c>
      <c r="Y11" s="17">
        <f t="shared" si="7"/>
        <v>30528.443589743692</v>
      </c>
      <c r="Z11" s="17">
        <f t="shared" si="8"/>
        <v>101.20313392415041</v>
      </c>
      <c r="AA11" s="17">
        <f t="shared" ref="AA11:AA54" si="10">N11/L11*100</f>
        <v>79.294070512820511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0" t="s">
        <v>32</v>
      </c>
      <c r="C12" s="60"/>
      <c r="D12" s="60"/>
      <c r="E12" s="60"/>
      <c r="F12" s="60"/>
      <c r="G12" s="60"/>
      <c r="H12" s="60"/>
      <c r="I12" s="60"/>
      <c r="J12" s="17">
        <v>10983507.07</v>
      </c>
      <c r="K12" s="17">
        <v>11042346.74</v>
      </c>
      <c r="L12" s="17">
        <f t="shared" si="9"/>
        <v>11042346.74</v>
      </c>
      <c r="M12" s="17">
        <v>3219828.15</v>
      </c>
      <c r="N12" s="17">
        <f>M12</f>
        <v>3219828.15</v>
      </c>
      <c r="O12" s="17">
        <v>7502000</v>
      </c>
      <c r="P12" s="17">
        <v>4261185</v>
      </c>
      <c r="Q12" s="17">
        <f>185979.09+2119.1</f>
        <v>188098.19</v>
      </c>
      <c r="R12" s="17">
        <v>-7637.16</v>
      </c>
      <c r="S12" s="17">
        <v>6981921.4699999997</v>
      </c>
      <c r="T12" s="17">
        <f t="shared" si="3"/>
        <v>-195735.35</v>
      </c>
      <c r="U12" s="17">
        <f t="shared" si="4"/>
        <v>-520078.53000000026</v>
      </c>
      <c r="V12" s="17">
        <f t="shared" si="5"/>
        <v>93.067468275126629</v>
      </c>
      <c r="W12" s="17">
        <f t="shared" si="6"/>
        <v>2720736.4699999997</v>
      </c>
      <c r="X12" s="17">
        <f t="shared" si="2"/>
        <v>163.84929239167039</v>
      </c>
      <c r="Y12" s="17">
        <f t="shared" si="7"/>
        <v>3762093.32</v>
      </c>
      <c r="Z12" s="17">
        <f t="shared" si="8"/>
        <v>216.8414320497198</v>
      </c>
      <c r="AA12" s="17">
        <f t="shared" si="10"/>
        <v>29.158911831091437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0" t="s">
        <v>31</v>
      </c>
      <c r="C13" s="60"/>
      <c r="D13" s="60"/>
      <c r="E13" s="60"/>
      <c r="F13" s="60"/>
      <c r="G13" s="60"/>
      <c r="H13" s="60"/>
      <c r="I13" s="60"/>
      <c r="J13" s="17">
        <v>180406</v>
      </c>
      <c r="K13" s="17">
        <v>199821.72</v>
      </c>
      <c r="L13" s="27">
        <f>O13</f>
        <v>407460</v>
      </c>
      <c r="M13" s="17">
        <v>153024.35999999999</v>
      </c>
      <c r="N13" s="27">
        <f>P13</f>
        <v>407460</v>
      </c>
      <c r="O13" s="17">
        <v>407460</v>
      </c>
      <c r="P13" s="17">
        <v>407460</v>
      </c>
      <c r="Q13" s="17">
        <f>131735+4423</f>
        <v>136158</v>
      </c>
      <c r="R13" s="17">
        <v>138146.76999999999</v>
      </c>
      <c r="S13" s="17">
        <v>1550185.64</v>
      </c>
      <c r="T13" s="17">
        <f t="shared" si="3"/>
        <v>1988.7699999999895</v>
      </c>
      <c r="U13" s="17">
        <f t="shared" si="4"/>
        <v>1142725.6399999999</v>
      </c>
      <c r="V13" s="17">
        <f t="shared" si="5"/>
        <v>380.45099887105482</v>
      </c>
      <c r="W13" s="17">
        <f t="shared" si="6"/>
        <v>1142725.6399999999</v>
      </c>
      <c r="X13" s="17">
        <f t="shared" si="2"/>
        <v>380.45099887105482</v>
      </c>
      <c r="Y13" s="17">
        <f t="shared" si="7"/>
        <v>1142725.6399999999</v>
      </c>
      <c r="Z13" s="17">
        <f t="shared" si="8"/>
        <v>380.45099887105482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60" t="s">
        <v>30</v>
      </c>
      <c r="C14" s="60"/>
      <c r="D14" s="60"/>
      <c r="E14" s="60"/>
      <c r="F14" s="60"/>
      <c r="G14" s="60"/>
      <c r="H14" s="60"/>
      <c r="I14" s="60"/>
      <c r="J14" s="17">
        <v>11715305.130000001</v>
      </c>
      <c r="K14" s="17">
        <v>12135551.99</v>
      </c>
      <c r="L14" s="17">
        <f t="shared" si="9"/>
        <v>12135551.99</v>
      </c>
      <c r="M14" s="17">
        <v>615484.64</v>
      </c>
      <c r="N14" s="17">
        <f t="shared" ref="N14" si="11">M14</f>
        <v>615484.64</v>
      </c>
      <c r="O14" s="17">
        <v>11117000</v>
      </c>
      <c r="P14" s="17">
        <v>923803</v>
      </c>
      <c r="Q14" s="17">
        <f>53585.24+135540.49+495.54</f>
        <v>189621.27</v>
      </c>
      <c r="R14" s="17">
        <v>16478.39</v>
      </c>
      <c r="S14" s="17">
        <v>1119263.55</v>
      </c>
      <c r="T14" s="17">
        <f t="shared" si="3"/>
        <v>-173142.88</v>
      </c>
      <c r="U14" s="17">
        <f t="shared" si="4"/>
        <v>-9997736.4499999993</v>
      </c>
      <c r="V14" s="17">
        <f t="shared" si="5"/>
        <v>10.068035890977782</v>
      </c>
      <c r="W14" s="17">
        <f t="shared" si="6"/>
        <v>195460.55000000005</v>
      </c>
      <c r="X14" s="17">
        <f t="shared" si="2"/>
        <v>121.15825018970496</v>
      </c>
      <c r="Y14" s="17">
        <f t="shared" si="7"/>
        <v>503778.91000000003</v>
      </c>
      <c r="Z14" s="17">
        <f t="shared" si="8"/>
        <v>181.85076885103095</v>
      </c>
      <c r="AA14" s="17">
        <f t="shared" si="10"/>
        <v>5.0717482031898911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0" t="s">
        <v>25</v>
      </c>
      <c r="C15" s="60"/>
      <c r="D15" s="60"/>
      <c r="E15" s="60"/>
      <c r="F15" s="60"/>
      <c r="G15" s="60"/>
      <c r="H15" s="60"/>
      <c r="I15" s="60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10515194.6</v>
      </c>
      <c r="N15" s="17">
        <f>N16+N21</f>
        <v>10515194.6</v>
      </c>
      <c r="O15" s="17">
        <f t="shared" ref="O15:S15" si="12">O16+O21</f>
        <v>57080420</v>
      </c>
      <c r="P15" s="17">
        <f t="shared" si="12"/>
        <v>12148994</v>
      </c>
      <c r="Q15" s="17">
        <f t="shared" ref="Q15" si="13">Q16+Q21</f>
        <v>368477.14</v>
      </c>
      <c r="R15" s="17">
        <f t="shared" si="12"/>
        <v>229317.66</v>
      </c>
      <c r="S15" s="17">
        <f t="shared" si="12"/>
        <v>10046624.559999999</v>
      </c>
      <c r="T15" s="17">
        <f t="shared" si="3"/>
        <v>-139159.48000000001</v>
      </c>
      <c r="U15" s="17">
        <f t="shared" si="4"/>
        <v>-47033795.439999998</v>
      </c>
      <c r="V15" s="17">
        <f t="shared" si="5"/>
        <v>17.600824520912774</v>
      </c>
      <c r="W15" s="17">
        <f t="shared" si="6"/>
        <v>-2102369.4400000013</v>
      </c>
      <c r="X15" s="17">
        <f t="shared" si="2"/>
        <v>82.695115002937683</v>
      </c>
      <c r="Y15" s="17">
        <f t="shared" si="7"/>
        <v>-468570.04000000097</v>
      </c>
      <c r="Z15" s="17">
        <f t="shared" si="8"/>
        <v>95.543876667769894</v>
      </c>
      <c r="AA15" s="17">
        <f t="shared" si="10"/>
        <v>17.799035200086429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2"/>
      <c r="C16" s="52"/>
      <c r="D16" s="52"/>
      <c r="E16" s="52"/>
      <c r="F16" s="52"/>
      <c r="G16" s="52"/>
      <c r="H16" s="5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7396523.6399999997</v>
      </c>
      <c r="N16" s="18">
        <f>M16</f>
        <v>7396523.6399999997</v>
      </c>
      <c r="O16" s="18">
        <v>18390732</v>
      </c>
      <c r="P16" s="18">
        <v>9060666</v>
      </c>
      <c r="Q16" s="18">
        <f>179784+7662+3660.24</f>
        <v>191106.24</v>
      </c>
      <c r="R16" s="18">
        <v>134866</v>
      </c>
      <c r="S16" s="18">
        <v>7220585.7699999996</v>
      </c>
      <c r="T16" s="18">
        <f t="shared" si="3"/>
        <v>-56240.239999999991</v>
      </c>
      <c r="U16" s="18">
        <f t="shared" si="4"/>
        <v>-11170146.23</v>
      </c>
      <c r="V16" s="17">
        <f t="shared" si="5"/>
        <v>39.262090111475715</v>
      </c>
      <c r="W16" s="18">
        <f t="shared" si="6"/>
        <v>-1840080.2300000004</v>
      </c>
      <c r="X16" s="17">
        <f t="shared" si="2"/>
        <v>79.691556558866637</v>
      </c>
      <c r="Y16" s="18">
        <f t="shared" si="7"/>
        <v>-175937.87000000011</v>
      </c>
      <c r="Z16" s="17">
        <f t="shared" si="8"/>
        <v>97.621343774952095</v>
      </c>
      <c r="AA16" s="18">
        <f t="shared" si="10"/>
        <v>33.150815011560397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2" t="s">
        <v>8</v>
      </c>
      <c r="C21" s="52" t="s">
        <v>26</v>
      </c>
      <c r="D21" s="52" t="s">
        <v>25</v>
      </c>
      <c r="E21" s="52"/>
      <c r="F21" s="5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3118670.96</v>
      </c>
      <c r="N21" s="18">
        <f>M21</f>
        <v>3118670.96</v>
      </c>
      <c r="O21" s="18">
        <v>38689688</v>
      </c>
      <c r="P21" s="18">
        <v>3088328</v>
      </c>
      <c r="Q21" s="18">
        <f>161781.8+15074.67+514.43</f>
        <v>177370.9</v>
      </c>
      <c r="R21" s="18">
        <v>94451.66</v>
      </c>
      <c r="S21" s="18">
        <v>2826038.79</v>
      </c>
      <c r="T21" s="18">
        <f t="shared" si="3"/>
        <v>-82919.239999999991</v>
      </c>
      <c r="U21" s="18">
        <f t="shared" si="4"/>
        <v>-35863649.210000001</v>
      </c>
      <c r="V21" s="17">
        <f t="shared" si="5"/>
        <v>7.3043721365755143</v>
      </c>
      <c r="W21" s="18">
        <f t="shared" si="6"/>
        <v>-262289.20999999996</v>
      </c>
      <c r="X21" s="17">
        <f t="shared" si="2"/>
        <v>91.507080530306368</v>
      </c>
      <c r="Y21" s="18">
        <f t="shared" si="7"/>
        <v>-292632.16999999993</v>
      </c>
      <c r="Z21" s="17">
        <f t="shared" si="8"/>
        <v>90.616766765289029</v>
      </c>
      <c r="AA21" s="18">
        <f t="shared" si="10"/>
        <v>8.4825812228185562</v>
      </c>
      <c r="AB21" s="31">
        <v>33105554.100000001</v>
      </c>
    </row>
    <row r="22" spans="1:29" s="15" customFormat="1" ht="37.5" hidden="1" customHeight="1" x14ac:dyDescent="0.3">
      <c r="A22" s="14"/>
      <c r="B22" s="60" t="s">
        <v>24</v>
      </c>
      <c r="C22" s="60"/>
      <c r="D22" s="60"/>
      <c r="E22" s="60"/>
      <c r="F22" s="60"/>
      <c r="G22" s="60"/>
      <c r="H22" s="60"/>
      <c r="I22" s="60"/>
      <c r="J22" s="17">
        <v>6867000</v>
      </c>
      <c r="K22" s="17">
        <v>7183566.0899999999</v>
      </c>
      <c r="L22" s="17">
        <f>K22</f>
        <v>7183566.0899999999</v>
      </c>
      <c r="M22" s="17">
        <v>1947417.4</v>
      </c>
      <c r="N22" s="17">
        <f>M22</f>
        <v>1947417.4</v>
      </c>
      <c r="O22" s="17">
        <v>5939000</v>
      </c>
      <c r="P22" s="17">
        <v>1894542</v>
      </c>
      <c r="Q22" s="17">
        <f>113991.7+53111.32+11534.38+2000</f>
        <v>180637.4</v>
      </c>
      <c r="R22" s="17">
        <v>157123.31</v>
      </c>
      <c r="S22" s="17">
        <v>2097043.7</v>
      </c>
      <c r="T22" s="17">
        <f t="shared" si="3"/>
        <v>-23514.089999999997</v>
      </c>
      <c r="U22" s="17">
        <f t="shared" si="4"/>
        <v>-3841956.3</v>
      </c>
      <c r="V22" s="17">
        <f t="shared" si="5"/>
        <v>35.309710388954372</v>
      </c>
      <c r="W22" s="17">
        <f t="shared" si="6"/>
        <v>202501.69999999995</v>
      </c>
      <c r="X22" s="17">
        <f t="shared" si="2"/>
        <v>110.68868887572827</v>
      </c>
      <c r="Y22" s="17">
        <f t="shared" si="7"/>
        <v>149626.30000000005</v>
      </c>
      <c r="Z22" s="17">
        <f t="shared" si="8"/>
        <v>107.68331945683549</v>
      </c>
      <c r="AA22" s="17">
        <f t="shared" si="10"/>
        <v>27.10934061998725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0" t="s">
        <v>18</v>
      </c>
      <c r="C23" s="60"/>
      <c r="D23" s="60"/>
      <c r="E23" s="60"/>
      <c r="F23" s="60"/>
      <c r="G23" s="60"/>
      <c r="H23" s="60"/>
      <c r="I23" s="60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7490718.4900000002</v>
      </c>
      <c r="N23" s="17">
        <f>N24+N27+N31+N33</f>
        <v>7490718.4900000002</v>
      </c>
      <c r="O23" s="17">
        <f t="shared" ref="O23:Q23" si="15">O24+O27+O31+O33</f>
        <v>42043990</v>
      </c>
      <c r="P23" s="17">
        <f t="shared" si="15"/>
        <v>10864967.049999999</v>
      </c>
      <c r="Q23" s="17">
        <f t="shared" si="15"/>
        <v>550366.86</v>
      </c>
      <c r="R23" s="17">
        <f t="shared" ref="R23:S23" si="16">R24+R27+R31+R33</f>
        <v>3484664.87</v>
      </c>
      <c r="S23" s="17">
        <f t="shared" si="16"/>
        <v>8564221.7600000016</v>
      </c>
      <c r="T23" s="17">
        <f t="shared" si="3"/>
        <v>2934298.0100000002</v>
      </c>
      <c r="U23" s="17">
        <f t="shared" si="4"/>
        <v>-33479768.239999998</v>
      </c>
      <c r="V23" s="17">
        <f t="shared" si="5"/>
        <v>20.369669386754211</v>
      </c>
      <c r="W23" s="17">
        <f t="shared" si="6"/>
        <v>-2300745.2899999972</v>
      </c>
      <c r="X23" s="17">
        <f t="shared" si="2"/>
        <v>78.824185297460275</v>
      </c>
      <c r="Y23" s="17">
        <f t="shared" si="7"/>
        <v>1073503.2700000014</v>
      </c>
      <c r="Z23" s="17">
        <f t="shared" si="8"/>
        <v>114.33111218146981</v>
      </c>
      <c r="AA23" s="17">
        <f t="shared" si="10"/>
        <v>18.988062793051036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2"/>
      <c r="C24" s="52"/>
      <c r="D24" s="52"/>
      <c r="E24" s="52"/>
      <c r="F24" s="52"/>
      <c r="G24" s="52"/>
      <c r="H24" s="5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7229000.9900000002</v>
      </c>
      <c r="N24" s="18">
        <f>M24</f>
        <v>7229000.9900000002</v>
      </c>
      <c r="O24" s="39">
        <v>41197224.380000003</v>
      </c>
      <c r="P24" s="39">
        <v>10534025.789999999</v>
      </c>
      <c r="Q24" s="18">
        <f>461197.13+67428.4+4291.88</f>
        <v>532917.41</v>
      </c>
      <c r="R24" s="18">
        <v>3443936.48</v>
      </c>
      <c r="S24" s="18">
        <v>8113374.7699999996</v>
      </c>
      <c r="T24" s="18">
        <f t="shared" si="3"/>
        <v>2911019.07</v>
      </c>
      <c r="U24" s="18">
        <f t="shared" si="4"/>
        <v>-33083849.610000003</v>
      </c>
      <c r="V24" s="17">
        <f t="shared" si="5"/>
        <v>19.693983980966436</v>
      </c>
      <c r="W24" s="18">
        <f t="shared" si="6"/>
        <v>-2420651.0199999996</v>
      </c>
      <c r="X24" s="17">
        <f t="shared" si="2"/>
        <v>77.020646538591777</v>
      </c>
      <c r="Y24" s="18">
        <f t="shared" si="7"/>
        <v>884373.77999999933</v>
      </c>
      <c r="Z24" s="17">
        <f t="shared" si="8"/>
        <v>112.23369288817872</v>
      </c>
      <c r="AA24" s="18">
        <f t="shared" si="10"/>
        <v>18.807355853444076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2"/>
      <c r="C27" s="52"/>
      <c r="D27" s="52"/>
      <c r="E27" s="52"/>
      <c r="F27" s="5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247147.84</v>
      </c>
      <c r="N27" s="18">
        <f>M27</f>
        <v>247147.84</v>
      </c>
      <c r="O27" s="18">
        <v>811765.62</v>
      </c>
      <c r="P27" s="18">
        <v>295941.26</v>
      </c>
      <c r="Q27" s="18">
        <f>12150+3153.34</f>
        <v>15303.34</v>
      </c>
      <c r="R27" s="18">
        <v>37228.39</v>
      </c>
      <c r="S27" s="18">
        <v>286748.79999999999</v>
      </c>
      <c r="T27" s="18">
        <f t="shared" si="3"/>
        <v>21925.05</v>
      </c>
      <c r="U27" s="18">
        <f t="shared" si="4"/>
        <v>-525016.82000000007</v>
      </c>
      <c r="V27" s="17">
        <f t="shared" si="5"/>
        <v>35.324087758237404</v>
      </c>
      <c r="W27" s="18">
        <f t="shared" si="6"/>
        <v>-9192.460000000021</v>
      </c>
      <c r="X27" s="17">
        <f t="shared" si="2"/>
        <v>96.893822780912657</v>
      </c>
      <c r="Y27" s="18">
        <f t="shared" si="7"/>
        <v>39600.959999999992</v>
      </c>
      <c r="Z27" s="17">
        <f t="shared" si="8"/>
        <v>116.02318676950605</v>
      </c>
      <c r="AA27" s="18">
        <f t="shared" si="10"/>
        <v>26.309076128305701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0" t="s">
        <v>17</v>
      </c>
      <c r="C31" s="60"/>
      <c r="D31" s="60"/>
      <c r="E31" s="60"/>
      <c r="F31" s="60"/>
      <c r="G31" s="60"/>
      <c r="H31" s="60"/>
      <c r="I31" s="60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3"/>
        <v>0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110882.54999999999</v>
      </c>
      <c r="X31" s="17">
        <f t="shared" si="2"/>
        <v>416.80728571428568</v>
      </c>
      <c r="Y31" s="17">
        <f t="shared" si="7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2" t="s">
        <v>8</v>
      </c>
      <c r="C32" s="52" t="s">
        <v>18</v>
      </c>
      <c r="D32" s="52" t="s">
        <v>17</v>
      </c>
      <c r="E32" s="52"/>
      <c r="F32" s="52"/>
      <c r="G32" s="6"/>
      <c r="H32" s="6"/>
      <c r="I32" s="5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3"/>
        <v>0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110882.54999999999</v>
      </c>
      <c r="X32" s="17">
        <f t="shared" si="2"/>
        <v>416.80728571428568</v>
      </c>
      <c r="Y32" s="18">
        <f t="shared" si="7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14569.66</v>
      </c>
      <c r="N33" s="17">
        <f>N34</f>
        <v>14569.66</v>
      </c>
      <c r="O33" s="17">
        <f t="shared" ref="O33:P33" si="20">O34</f>
        <v>0</v>
      </c>
      <c r="P33" s="17">
        <f t="shared" si="20"/>
        <v>0</v>
      </c>
      <c r="Q33" s="17">
        <f>Q34</f>
        <v>2146.1099999999997</v>
      </c>
      <c r="R33" s="17">
        <f>R34</f>
        <v>3500</v>
      </c>
      <c r="S33" s="17">
        <f t="shared" ref="S33" si="21">S34</f>
        <v>18215.64</v>
      </c>
      <c r="T33" s="17">
        <f t="shared" si="3"/>
        <v>1353.8900000000003</v>
      </c>
      <c r="U33" s="17">
        <f t="shared" si="4"/>
        <v>18215.64</v>
      </c>
      <c r="V33" s="17">
        <v>0</v>
      </c>
      <c r="W33" s="17">
        <f t="shared" si="6"/>
        <v>18215.64</v>
      </c>
      <c r="X33" s="17">
        <v>0</v>
      </c>
      <c r="Y33" s="17">
        <f t="shared" si="7"/>
        <v>3645.9799999999996</v>
      </c>
      <c r="Z33" s="17">
        <f t="shared" si="8"/>
        <v>125.02446865609767</v>
      </c>
      <c r="AA33" s="17">
        <f t="shared" si="10"/>
        <v>24.435816329611132</v>
      </c>
      <c r="AB33" s="17">
        <f>AB34</f>
        <v>29474.45</v>
      </c>
    </row>
    <row r="34" spans="1:29" s="5" customFormat="1" ht="56.25" hidden="1" x14ac:dyDescent="0.3">
      <c r="A34" s="9"/>
      <c r="B34" s="52"/>
      <c r="C34" s="52"/>
      <c r="D34" s="52"/>
      <c r="E34" s="52"/>
      <c r="F34" s="5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14569.66</v>
      </c>
      <c r="N34" s="18">
        <f>M34</f>
        <v>14569.66</v>
      </c>
      <c r="O34" s="18">
        <v>0</v>
      </c>
      <c r="P34" s="18">
        <v>0</v>
      </c>
      <c r="Q34" s="18">
        <f>1827.61+318.5</f>
        <v>2146.1099999999997</v>
      </c>
      <c r="R34" s="18">
        <v>3500</v>
      </c>
      <c r="S34" s="18">
        <v>18215.64</v>
      </c>
      <c r="T34" s="18">
        <f t="shared" si="3"/>
        <v>1353.8900000000003</v>
      </c>
      <c r="U34" s="18">
        <f t="shared" si="4"/>
        <v>18215.64</v>
      </c>
      <c r="V34" s="17">
        <v>0</v>
      </c>
      <c r="W34" s="18">
        <f t="shared" si="6"/>
        <v>18215.64</v>
      </c>
      <c r="X34" s="17">
        <v>0</v>
      </c>
      <c r="Y34" s="18">
        <f t="shared" si="7"/>
        <v>3645.9799999999996</v>
      </c>
      <c r="Z34" s="17">
        <f t="shared" si="8"/>
        <v>125.02446865609767</v>
      </c>
      <c r="AA34" s="18">
        <f t="shared" si="10"/>
        <v>24.435816329611132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0" t="s">
        <v>15</v>
      </c>
      <c r="C35" s="60"/>
      <c r="D35" s="60"/>
      <c r="E35" s="60"/>
      <c r="F35" s="60"/>
      <c r="G35" s="60"/>
      <c r="H35" s="60"/>
      <c r="I35" s="60"/>
      <c r="J35" s="17">
        <v>85000</v>
      </c>
      <c r="K35" s="17">
        <v>94365.83</v>
      </c>
      <c r="L35" s="17">
        <f>K35</f>
        <v>94365.83</v>
      </c>
      <c r="M35" s="17">
        <v>-111002.04</v>
      </c>
      <c r="N35" s="17">
        <f>M35</f>
        <v>-111002.04</v>
      </c>
      <c r="O35" s="17">
        <v>1057860</v>
      </c>
      <c r="P35" s="17">
        <v>346550</v>
      </c>
      <c r="Q35" s="17">
        <f>19.91+48.06+786.26</f>
        <v>854.23</v>
      </c>
      <c r="R35" s="17">
        <v>4774.95</v>
      </c>
      <c r="S35" s="17">
        <v>359369.89</v>
      </c>
      <c r="T35" s="17">
        <f t="shared" si="3"/>
        <v>3920.72</v>
      </c>
      <c r="U35" s="17">
        <f t="shared" si="4"/>
        <v>-698490.11</v>
      </c>
      <c r="V35" s="17">
        <f t="shared" si="5"/>
        <v>33.971403588376539</v>
      </c>
      <c r="W35" s="17">
        <f t="shared" si="6"/>
        <v>12819.890000000014</v>
      </c>
      <c r="X35" s="17">
        <f t="shared" si="2"/>
        <v>103.69929014572212</v>
      </c>
      <c r="Y35" s="17">
        <f t="shared" si="7"/>
        <v>470371.93</v>
      </c>
      <c r="Z35" s="17">
        <f t="shared" si="8"/>
        <v>-323.75070764465232</v>
      </c>
      <c r="AA35" s="17">
        <f t="shared" si="10"/>
        <v>-117.62948516428034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0" t="s">
        <v>13</v>
      </c>
      <c r="C36" s="60"/>
      <c r="D36" s="60"/>
      <c r="E36" s="60"/>
      <c r="F36" s="60"/>
      <c r="G36" s="60"/>
      <c r="H36" s="60"/>
      <c r="I36" s="60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9964741.0099999998</v>
      </c>
      <c r="N36" s="17">
        <f>N37+N38</f>
        <v>9964741.0099999998</v>
      </c>
      <c r="O36" s="17">
        <f t="shared" ref="O36:R36" si="23">O37+O38</f>
        <v>30293470</v>
      </c>
      <c r="P36" s="17">
        <f t="shared" ref="P36:Q36" si="24">P37+P38</f>
        <v>8493480</v>
      </c>
      <c r="Q36" s="17">
        <f t="shared" si="24"/>
        <v>401864.8</v>
      </c>
      <c r="R36" s="17">
        <f t="shared" si="23"/>
        <v>1140147.18</v>
      </c>
      <c r="S36" s="17">
        <f>S37+S38</f>
        <v>7736424.6099999994</v>
      </c>
      <c r="T36" s="17">
        <f t="shared" si="3"/>
        <v>738282.37999999989</v>
      </c>
      <c r="U36" s="17">
        <f t="shared" si="4"/>
        <v>-22557045.390000001</v>
      </c>
      <c r="V36" s="17">
        <f t="shared" si="5"/>
        <v>25.538258278104159</v>
      </c>
      <c r="W36" s="17">
        <f t="shared" si="6"/>
        <v>-757055.3900000006</v>
      </c>
      <c r="X36" s="17">
        <f t="shared" si="2"/>
        <v>91.086628920065735</v>
      </c>
      <c r="Y36" s="17">
        <f t="shared" si="7"/>
        <v>-2228316.4000000004</v>
      </c>
      <c r="Z36" s="17">
        <f t="shared" si="8"/>
        <v>77.637989810635318</v>
      </c>
      <c r="AA36" s="17">
        <f t="shared" si="10"/>
        <v>37.077274876750117</v>
      </c>
      <c r="AB36" s="17">
        <f>AB37+AB38</f>
        <v>43485252</v>
      </c>
    </row>
    <row r="37" spans="1:29" s="5" customFormat="1" ht="36" hidden="1" customHeight="1" x14ac:dyDescent="0.3">
      <c r="A37" s="9"/>
      <c r="B37" s="65" t="s">
        <v>14</v>
      </c>
      <c r="C37" s="65"/>
      <c r="D37" s="65"/>
      <c r="E37" s="65"/>
      <c r="F37" s="65"/>
      <c r="G37" s="65"/>
      <c r="H37" s="65"/>
      <c r="I37" s="65"/>
      <c r="J37" s="18">
        <v>25011552.5</v>
      </c>
      <c r="K37" s="18">
        <v>25635946.170000002</v>
      </c>
      <c r="L37" s="18">
        <f>K37</f>
        <v>25635946.170000002</v>
      </c>
      <c r="M37" s="18">
        <v>9370667.5</v>
      </c>
      <c r="N37" s="18">
        <f>M37</f>
        <v>9370667.5</v>
      </c>
      <c r="O37" s="18">
        <v>30293470</v>
      </c>
      <c r="P37" s="18">
        <v>8493480</v>
      </c>
      <c r="Q37" s="18">
        <f>342625.75+683.35+58555.7</f>
        <v>401864.8</v>
      </c>
      <c r="R37" s="18">
        <v>1135147.18</v>
      </c>
      <c r="S37" s="18">
        <v>7612147.5899999999</v>
      </c>
      <c r="T37" s="18">
        <f t="shared" si="3"/>
        <v>733282.37999999989</v>
      </c>
      <c r="U37" s="18">
        <f t="shared" si="4"/>
        <v>-22681322.41</v>
      </c>
      <c r="V37" s="17">
        <f t="shared" si="5"/>
        <v>25.128014684352767</v>
      </c>
      <c r="W37" s="18">
        <f t="shared" si="6"/>
        <v>-881332.41000000015</v>
      </c>
      <c r="X37" s="17">
        <f t="shared" si="2"/>
        <v>89.623423967560996</v>
      </c>
      <c r="Y37" s="18">
        <f t="shared" si="7"/>
        <v>-1758519.9100000001</v>
      </c>
      <c r="Z37" s="17">
        <f t="shared" si="8"/>
        <v>81.233781798361747</v>
      </c>
      <c r="AA37" s="18">
        <f t="shared" si="10"/>
        <v>36.552844345436533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5" t="s">
        <v>12</v>
      </c>
      <c r="C38" s="65"/>
      <c r="D38" s="65"/>
      <c r="E38" s="65"/>
      <c r="F38" s="65"/>
      <c r="G38" s="65"/>
      <c r="H38" s="65"/>
      <c r="I38" s="65"/>
      <c r="J38" s="18">
        <v>43290.09</v>
      </c>
      <c r="K38" s="18">
        <v>1239656.32</v>
      </c>
      <c r="L38" s="18">
        <f>K38</f>
        <v>1239656.32</v>
      </c>
      <c r="M38" s="18">
        <v>594073.51</v>
      </c>
      <c r="N38" s="18">
        <f>M38</f>
        <v>594073.51</v>
      </c>
      <c r="O38" s="18">
        <v>0</v>
      </c>
      <c r="P38" s="18">
        <v>0</v>
      </c>
      <c r="Q38" s="18">
        <v>0</v>
      </c>
      <c r="R38" s="18">
        <v>5000</v>
      </c>
      <c r="S38" s="18">
        <v>124277.02</v>
      </c>
      <c r="T38" s="18">
        <f t="shared" si="3"/>
        <v>5000</v>
      </c>
      <c r="U38" s="18">
        <f t="shared" si="4"/>
        <v>124277.02</v>
      </c>
      <c r="V38" s="17">
        <v>0</v>
      </c>
      <c r="W38" s="18">
        <f t="shared" si="6"/>
        <v>124277.02</v>
      </c>
      <c r="X38" s="17">
        <v>0</v>
      </c>
      <c r="Y38" s="18">
        <f t="shared" si="7"/>
        <v>-469796.49</v>
      </c>
      <c r="Z38" s="17">
        <f t="shared" si="8"/>
        <v>20.919468366801947</v>
      </c>
      <c r="AA38" s="18">
        <f t="shared" si="10"/>
        <v>47.922436276531869</v>
      </c>
      <c r="AB38" s="18">
        <v>0</v>
      </c>
    </row>
    <row r="39" spans="1:29" s="15" customFormat="1" ht="60" hidden="1" customHeight="1" x14ac:dyDescent="0.3">
      <c r="A39" s="14"/>
      <c r="B39" s="60" t="s">
        <v>11</v>
      </c>
      <c r="C39" s="60"/>
      <c r="D39" s="60"/>
      <c r="E39" s="60"/>
      <c r="F39" s="60"/>
      <c r="G39" s="60"/>
      <c r="H39" s="60"/>
      <c r="I39" s="60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2517264.73</v>
      </c>
      <c r="N39" s="17">
        <f>N40+N41</f>
        <v>2517264.73</v>
      </c>
      <c r="O39" s="17">
        <f t="shared" ref="O39:S39" si="26">O40+O41</f>
        <v>132000</v>
      </c>
      <c r="P39" s="17">
        <f t="shared" si="26"/>
        <v>132000</v>
      </c>
      <c r="Q39" s="17">
        <f t="shared" ref="Q39:R39" si="27">Q40+Q41</f>
        <v>75169.52</v>
      </c>
      <c r="R39" s="17">
        <f t="shared" si="27"/>
        <v>0</v>
      </c>
      <c r="S39" s="17">
        <f t="shared" si="26"/>
        <v>806369.94</v>
      </c>
      <c r="T39" s="17">
        <f t="shared" si="3"/>
        <v>-75169.52</v>
      </c>
      <c r="U39" s="17">
        <f t="shared" si="4"/>
        <v>674369.94</v>
      </c>
      <c r="V39" s="17">
        <f t="shared" si="5"/>
        <v>610.88631818181818</v>
      </c>
      <c r="W39" s="17">
        <f t="shared" si="6"/>
        <v>674369.94</v>
      </c>
      <c r="X39" s="17">
        <f t="shared" si="2"/>
        <v>610.88631818181818</v>
      </c>
      <c r="Y39" s="17">
        <f t="shared" si="7"/>
        <v>-1710894.79</v>
      </c>
      <c r="Z39" s="17">
        <f t="shared" si="8"/>
        <v>32.033577175651281</v>
      </c>
      <c r="AA39" s="17">
        <f t="shared" si="10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5" t="s">
        <v>47</v>
      </c>
      <c r="C40" s="65"/>
      <c r="D40" s="65"/>
      <c r="E40" s="65"/>
      <c r="F40" s="65"/>
      <c r="G40" s="65"/>
      <c r="H40" s="65"/>
      <c r="I40" s="65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3"/>
        <v>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7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5" t="s">
        <v>10</v>
      </c>
      <c r="C41" s="65"/>
      <c r="D41" s="65"/>
      <c r="E41" s="65"/>
      <c r="F41" s="65"/>
      <c r="G41" s="65"/>
      <c r="H41" s="65"/>
      <c r="I41" s="65"/>
      <c r="J41" s="18">
        <v>4127104.29</v>
      </c>
      <c r="K41" s="18">
        <v>4127104.29</v>
      </c>
      <c r="L41" s="18">
        <f t="shared" si="28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75169.52</v>
      </c>
      <c r="R41" s="18">
        <v>0</v>
      </c>
      <c r="S41" s="18">
        <v>728369.94</v>
      </c>
      <c r="T41" s="18">
        <f t="shared" si="3"/>
        <v>-75169.52</v>
      </c>
      <c r="U41" s="18">
        <f t="shared" si="4"/>
        <v>596369.93999999994</v>
      </c>
      <c r="V41" s="17">
        <f t="shared" si="5"/>
        <v>551.79540909090906</v>
      </c>
      <c r="W41" s="18">
        <f t="shared" si="6"/>
        <v>596369.93999999994</v>
      </c>
      <c r="X41" s="17">
        <f t="shared" si="2"/>
        <v>551.79540909090906</v>
      </c>
      <c r="Y41" s="18">
        <f t="shared" si="7"/>
        <v>-1788894.79</v>
      </c>
      <c r="Z41" s="17">
        <f t="shared" si="8"/>
        <v>28.934975782225337</v>
      </c>
      <c r="AA41" s="18">
        <f t="shared" si="10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0" t="s">
        <v>9</v>
      </c>
      <c r="C42" s="60"/>
      <c r="D42" s="60"/>
      <c r="E42" s="60"/>
      <c r="F42" s="60"/>
      <c r="G42" s="60"/>
      <c r="H42" s="60"/>
      <c r="I42" s="60"/>
      <c r="J42" s="17">
        <v>2200000</v>
      </c>
      <c r="K42" s="17">
        <v>2338187.02</v>
      </c>
      <c r="L42" s="17">
        <f t="shared" si="28"/>
        <v>2338187.02</v>
      </c>
      <c r="M42" s="17">
        <v>718499.99</v>
      </c>
      <c r="N42" s="17">
        <f>M42</f>
        <v>718499.99</v>
      </c>
      <c r="O42" s="17">
        <v>770140</v>
      </c>
      <c r="P42" s="17">
        <v>282437.27</v>
      </c>
      <c r="Q42" s="17">
        <f>18489.89+2000+1000+1750+1970.29</f>
        <v>25210.18</v>
      </c>
      <c r="R42" s="17">
        <v>64213.36</v>
      </c>
      <c r="S42" s="17">
        <v>334901.08</v>
      </c>
      <c r="T42" s="17">
        <f t="shared" si="3"/>
        <v>39003.18</v>
      </c>
      <c r="U42" s="17">
        <f t="shared" si="4"/>
        <v>-435238.92</v>
      </c>
      <c r="V42" s="17">
        <f t="shared" si="5"/>
        <v>43.48574025501857</v>
      </c>
      <c r="W42" s="17">
        <f t="shared" si="6"/>
        <v>52463.81</v>
      </c>
      <c r="X42" s="17">
        <f t="shared" si="2"/>
        <v>118.57538489874229</v>
      </c>
      <c r="Y42" s="17">
        <f t="shared" si="7"/>
        <v>-383598.91</v>
      </c>
      <c r="Z42" s="17">
        <f t="shared" si="8"/>
        <v>46.611146090621382</v>
      </c>
      <c r="AA42" s="17">
        <f t="shared" si="10"/>
        <v>30.728935874428043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31">
        <v>97157.6</v>
      </c>
      <c r="N52" s="18">
        <f>M52</f>
        <v>97157.6</v>
      </c>
      <c r="O52" s="35">
        <v>426910</v>
      </c>
      <c r="P52" s="55">
        <v>61700</v>
      </c>
      <c r="Q52" s="18">
        <v>0.01</v>
      </c>
      <c r="R52" s="55">
        <v>5490.16</v>
      </c>
      <c r="S52" s="55">
        <v>44510.44</v>
      </c>
      <c r="T52" s="35">
        <f t="shared" si="3"/>
        <v>5490.15</v>
      </c>
      <c r="U52" s="18">
        <f t="shared" si="4"/>
        <v>-382399.56</v>
      </c>
      <c r="V52" s="17">
        <f t="shared" si="5"/>
        <v>10.426188189548149</v>
      </c>
      <c r="W52" s="18">
        <f t="shared" si="6"/>
        <v>-17189.559999999998</v>
      </c>
      <c r="X52" s="17">
        <f t="shared" si="2"/>
        <v>72.140097244732587</v>
      </c>
      <c r="Y52" s="18">
        <f t="shared" si="7"/>
        <v>-52647.16</v>
      </c>
      <c r="Z52" s="17">
        <f t="shared" si="8"/>
        <v>45.812617849761622</v>
      </c>
      <c r="AA52" s="18">
        <f t="shared" si="10"/>
        <v>37.872882276277267</v>
      </c>
      <c r="AB52" s="35"/>
    </row>
    <row r="53" spans="1:28" s="15" customFormat="1" ht="36.75" hidden="1" customHeight="1" x14ac:dyDescent="0.3">
      <c r="A53" s="14"/>
      <c r="B53" s="60" t="s">
        <v>7</v>
      </c>
      <c r="C53" s="60"/>
      <c r="D53" s="60"/>
      <c r="E53" s="60"/>
      <c r="F53" s="60"/>
      <c r="G53" s="60"/>
      <c r="H53" s="60"/>
      <c r="I53" s="60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307592.12</v>
      </c>
      <c r="N53" s="17">
        <f t="shared" si="29"/>
        <v>1949705.12</v>
      </c>
      <c r="O53" s="17">
        <f t="shared" si="29"/>
        <v>4355552</v>
      </c>
      <c r="P53" s="17">
        <f t="shared" si="29"/>
        <v>4355552</v>
      </c>
      <c r="Q53" s="17">
        <f t="shared" si="29"/>
        <v>138307.35</v>
      </c>
      <c r="R53" s="17">
        <f t="shared" ref="R53:S53" si="30">R54+R55</f>
        <v>24249.67</v>
      </c>
      <c r="S53" s="17">
        <f t="shared" si="30"/>
        <v>1880238.26</v>
      </c>
      <c r="T53" s="17">
        <f t="shared" si="3"/>
        <v>-114057.68000000001</v>
      </c>
      <c r="U53" s="17">
        <f t="shared" si="4"/>
        <v>-2475313.7400000002</v>
      </c>
      <c r="V53" s="17">
        <f t="shared" si="5"/>
        <v>43.16877080103739</v>
      </c>
      <c r="W53" s="17">
        <f t="shared" si="6"/>
        <v>-2475313.7400000002</v>
      </c>
      <c r="X53" s="17">
        <f t="shared" si="2"/>
        <v>43.16877080103739</v>
      </c>
      <c r="Y53" s="17">
        <f t="shared" si="7"/>
        <v>-69466.860000000102</v>
      </c>
      <c r="Z53" s="17">
        <f t="shared" si="8"/>
        <v>96.43705813318067</v>
      </c>
      <c r="AA53" s="17">
        <f t="shared" si="10"/>
        <v>34.506745919258378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307592.12</v>
      </c>
      <c r="N54" s="18">
        <f>M54</f>
        <v>307592.12</v>
      </c>
      <c r="O54" s="18">
        <v>0</v>
      </c>
      <c r="P54" s="18">
        <v>0</v>
      </c>
      <c r="Q54" s="18">
        <f>4032.11+1000-5374.76</f>
        <v>-342.64999999999964</v>
      </c>
      <c r="R54" s="18">
        <v>17749.669999999998</v>
      </c>
      <c r="S54" s="18">
        <v>238125.26</v>
      </c>
      <c r="T54" s="35">
        <f t="shared" si="3"/>
        <v>18092.32</v>
      </c>
      <c r="U54" s="18">
        <f t="shared" si="4"/>
        <v>238125.26</v>
      </c>
      <c r="V54" s="17">
        <v>0</v>
      </c>
      <c r="W54" s="17">
        <f t="shared" si="6"/>
        <v>238125.26</v>
      </c>
      <c r="X54" s="17">
        <v>0</v>
      </c>
      <c r="Y54" s="18">
        <f t="shared" si="7"/>
        <v>-69466.859999999986</v>
      </c>
      <c r="Z54" s="17">
        <f t="shared" si="8"/>
        <v>77.415916896700736</v>
      </c>
      <c r="AA54" s="18">
        <f t="shared" si="10"/>
        <v>23.758481342448526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78</v>
      </c>
      <c r="J55" s="18">
        <v>0</v>
      </c>
      <c r="K55" s="18">
        <v>0</v>
      </c>
      <c r="L55" s="53">
        <v>4355552</v>
      </c>
      <c r="M55" s="18">
        <v>0</v>
      </c>
      <c r="N55" s="53">
        <f>S55</f>
        <v>1642113</v>
      </c>
      <c r="O55" s="18">
        <f>5544443-1188891</f>
        <v>4355552</v>
      </c>
      <c r="P55" s="18">
        <f>5544443-1188891</f>
        <v>4355552</v>
      </c>
      <c r="Q55" s="18">
        <f>131900+6750</f>
        <v>138650</v>
      </c>
      <c r="R55" s="18">
        <v>6500</v>
      </c>
      <c r="S55" s="18">
        <v>1642113</v>
      </c>
      <c r="T55" s="35">
        <f t="shared" si="3"/>
        <v>-132150</v>
      </c>
      <c r="U55" s="18">
        <f t="shared" si="4"/>
        <v>-2713439</v>
      </c>
      <c r="V55" s="17">
        <f t="shared" si="5"/>
        <v>37.701604756412046</v>
      </c>
      <c r="W55" s="17">
        <f t="shared" si="6"/>
        <v>-2713439</v>
      </c>
      <c r="X55" s="17">
        <f t="shared" si="2"/>
        <v>37.701604756412046</v>
      </c>
      <c r="Y55" s="18">
        <f t="shared" si="7"/>
        <v>0</v>
      </c>
      <c r="Z55" s="17">
        <f t="shared" si="8"/>
        <v>100</v>
      </c>
      <c r="AA55" s="18"/>
      <c r="AB55" s="18"/>
    </row>
    <row r="56" spans="1:28" s="15" customFormat="1" ht="36.75" customHeight="1" x14ac:dyDescent="0.3">
      <c r="A56" s="14"/>
      <c r="B56" s="60" t="s">
        <v>1</v>
      </c>
      <c r="C56" s="60"/>
      <c r="D56" s="60"/>
      <c r="E56" s="60"/>
      <c r="F56" s="60"/>
      <c r="G56" s="60"/>
      <c r="H56" s="60"/>
      <c r="I56" s="60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404417996.25</v>
      </c>
      <c r="N56" s="17">
        <f t="shared" ref="N56" si="33">N57+N58+N59+N60+N61+N62+N63</f>
        <v>401140183.85000002</v>
      </c>
      <c r="O56" s="17">
        <f t="shared" si="31"/>
        <v>1719562266.79</v>
      </c>
      <c r="P56" s="17">
        <f t="shared" si="31"/>
        <v>614972956.64999998</v>
      </c>
      <c r="Q56" s="17">
        <f t="shared" ref="Q56" si="34">Q57+Q58+Q59+Q60+Q61+Q62+Q63</f>
        <v>97064022.660000011</v>
      </c>
      <c r="R56" s="17">
        <f t="shared" si="31"/>
        <v>3727759.77</v>
      </c>
      <c r="S56" s="17">
        <f t="shared" si="31"/>
        <v>520379863.10999995</v>
      </c>
      <c r="T56" s="17">
        <f t="shared" si="3"/>
        <v>-93336262.890000015</v>
      </c>
      <c r="U56" s="17">
        <f t="shared" si="4"/>
        <v>-1199182403.6800001</v>
      </c>
      <c r="V56" s="17">
        <f t="shared" si="5"/>
        <v>30.262344851368557</v>
      </c>
      <c r="W56" s="17">
        <f t="shared" si="6"/>
        <v>-94593093.540000021</v>
      </c>
      <c r="X56" s="17">
        <f t="shared" si="2"/>
        <v>84.618332803561657</v>
      </c>
      <c r="Y56" s="17">
        <f t="shared" si="7"/>
        <v>119239679.25999993</v>
      </c>
      <c r="Z56" s="17">
        <f t="shared" si="8"/>
        <v>129.72518936287562</v>
      </c>
      <c r="AA56" s="17">
        <f t="shared" ref="AA56:AA64" si="35">N56/L56*100</f>
        <v>23.240144148081036</v>
      </c>
      <c r="AB56" s="30"/>
    </row>
    <row r="57" spans="1:28" s="15" customFormat="1" ht="54.75" customHeight="1" x14ac:dyDescent="0.3">
      <c r="A57" s="14"/>
      <c r="B57" s="60" t="s">
        <v>6</v>
      </c>
      <c r="C57" s="60"/>
      <c r="D57" s="60"/>
      <c r="E57" s="60"/>
      <c r="F57" s="60"/>
      <c r="G57" s="60"/>
      <c r="H57" s="60"/>
      <c r="I57" s="60"/>
      <c r="J57" s="17">
        <v>426424900</v>
      </c>
      <c r="K57" s="17">
        <v>426424900</v>
      </c>
      <c r="L57" s="17">
        <f t="shared" ref="L57:L63" si="36">K57</f>
        <v>426424900</v>
      </c>
      <c r="M57" s="17">
        <v>121684017</v>
      </c>
      <c r="N57" s="17">
        <f>M57</f>
        <v>121684017</v>
      </c>
      <c r="O57" s="17">
        <v>436509000</v>
      </c>
      <c r="P57" s="17">
        <v>145503000</v>
      </c>
      <c r="Q57" s="17">
        <v>22020796</v>
      </c>
      <c r="R57" s="17">
        <v>0</v>
      </c>
      <c r="S57" s="17">
        <v>131148046</v>
      </c>
      <c r="T57" s="17">
        <f t="shared" si="3"/>
        <v>-22020796</v>
      </c>
      <c r="U57" s="17">
        <f t="shared" si="4"/>
        <v>-305360954</v>
      </c>
      <c r="V57" s="17">
        <f t="shared" si="5"/>
        <v>30.044751883695408</v>
      </c>
      <c r="W57" s="17">
        <f t="shared" si="6"/>
        <v>-14354954</v>
      </c>
      <c r="X57" s="17">
        <f t="shared" si="2"/>
        <v>90.134255651086235</v>
      </c>
      <c r="Y57" s="17">
        <f t="shared" si="7"/>
        <v>9464029</v>
      </c>
      <c r="Z57" s="17">
        <f t="shared" si="8"/>
        <v>107.77754485209014</v>
      </c>
      <c r="AA57" s="17">
        <f t="shared" si="35"/>
        <v>28.535861062522383</v>
      </c>
      <c r="AB57" s="30"/>
    </row>
    <row r="58" spans="1:28" s="15" customFormat="1" ht="55.5" customHeight="1" x14ac:dyDescent="0.3">
      <c r="A58" s="14"/>
      <c r="B58" s="60" t="s">
        <v>5</v>
      </c>
      <c r="C58" s="60"/>
      <c r="D58" s="60"/>
      <c r="E58" s="60"/>
      <c r="F58" s="60"/>
      <c r="G58" s="60"/>
      <c r="H58" s="60"/>
      <c r="I58" s="60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1333232</v>
      </c>
      <c r="N58" s="17">
        <f>M58</f>
        <v>1333232</v>
      </c>
      <c r="O58" s="17">
        <v>219043670.13</v>
      </c>
      <c r="P58" s="17">
        <v>43853647.780000001</v>
      </c>
      <c r="Q58" s="17">
        <v>800000</v>
      </c>
      <c r="R58" s="17">
        <v>1471518.4</v>
      </c>
      <c r="S58" s="17">
        <v>11382444.220000001</v>
      </c>
      <c r="T58" s="17">
        <f t="shared" si="3"/>
        <v>671518.39999999991</v>
      </c>
      <c r="U58" s="17">
        <f t="shared" si="4"/>
        <v>-207661225.91</v>
      </c>
      <c r="V58" s="17">
        <f t="shared" si="5"/>
        <v>5.1964269103255276</v>
      </c>
      <c r="W58" s="17">
        <f t="shared" si="6"/>
        <v>-32471203.560000002</v>
      </c>
      <c r="X58" s="17">
        <f t="shared" si="2"/>
        <v>25.95552433198295</v>
      </c>
      <c r="Y58" s="17">
        <f t="shared" si="7"/>
        <v>10049212.220000001</v>
      </c>
      <c r="Z58" s="17">
        <f t="shared" si="8"/>
        <v>853.74820136330368</v>
      </c>
      <c r="AA58" s="17">
        <f t="shared" si="35"/>
        <v>0.48131134340927356</v>
      </c>
      <c r="AB58" s="30"/>
    </row>
    <row r="59" spans="1:28" s="15" customFormat="1" ht="55.5" customHeight="1" x14ac:dyDescent="0.3">
      <c r="A59" s="14"/>
      <c r="B59" s="60" t="s">
        <v>4</v>
      </c>
      <c r="C59" s="60"/>
      <c r="D59" s="60"/>
      <c r="E59" s="60"/>
      <c r="F59" s="60"/>
      <c r="G59" s="60"/>
      <c r="H59" s="60"/>
      <c r="I59" s="60"/>
      <c r="J59" s="17">
        <v>1066999039.4299999</v>
      </c>
      <c r="K59" s="17">
        <v>1016038865.97</v>
      </c>
      <c r="L59" s="17">
        <f t="shared" si="36"/>
        <v>1016038865.97</v>
      </c>
      <c r="M59" s="17">
        <v>284505833.63</v>
      </c>
      <c r="N59" s="17">
        <f>M59</f>
        <v>284505833.63</v>
      </c>
      <c r="O59" s="17">
        <v>1035992152.54</v>
      </c>
      <c r="P59" s="17">
        <v>415768898.13</v>
      </c>
      <c r="Q59" s="17">
        <f>73954611.37+20000+100000</f>
        <v>74074611.370000005</v>
      </c>
      <c r="R59" s="17">
        <v>2324641.37</v>
      </c>
      <c r="S59" s="17">
        <v>375430104.56999999</v>
      </c>
      <c r="T59" s="17">
        <f t="shared" si="3"/>
        <v>-71749970</v>
      </c>
      <c r="U59" s="17">
        <f t="shared" si="4"/>
        <v>-660562047.97000003</v>
      </c>
      <c r="V59" s="17">
        <f t="shared" si="5"/>
        <v>36.238701581815747</v>
      </c>
      <c r="W59" s="17">
        <f t="shared" si="6"/>
        <v>-40338793.560000002</v>
      </c>
      <c r="X59" s="17">
        <f t="shared" si="2"/>
        <v>90.297784720927552</v>
      </c>
      <c r="Y59" s="17">
        <f t="shared" si="7"/>
        <v>90924270.939999998</v>
      </c>
      <c r="Z59" s="17">
        <f t="shared" si="8"/>
        <v>131.9586666395906</v>
      </c>
      <c r="AA59" s="17">
        <f t="shared" si="35"/>
        <v>28.001471514417485</v>
      </c>
      <c r="AB59" s="30"/>
    </row>
    <row r="60" spans="1:28" s="15" customFormat="1" ht="37.5" customHeight="1" x14ac:dyDescent="0.3">
      <c r="A60" s="14"/>
      <c r="B60" s="60" t="s">
        <v>3</v>
      </c>
      <c r="C60" s="60"/>
      <c r="D60" s="60"/>
      <c r="E60" s="60"/>
      <c r="F60" s="60"/>
      <c r="G60" s="60"/>
      <c r="H60" s="60"/>
      <c r="I60" s="60"/>
      <c r="J60" s="17">
        <v>12583515.119999999</v>
      </c>
      <c r="K60" s="17">
        <v>11684333.98</v>
      </c>
      <c r="L60" s="17">
        <f t="shared" si="36"/>
        <v>11684333.98</v>
      </c>
      <c r="M60" s="17">
        <v>412608.33</v>
      </c>
      <c r="N60" s="17">
        <f>M60</f>
        <v>412608.33</v>
      </c>
      <c r="O60" s="17">
        <v>28017444.120000001</v>
      </c>
      <c r="P60" s="17">
        <v>9847410.7400000002</v>
      </c>
      <c r="Q60" s="17">
        <v>100215.29</v>
      </c>
      <c r="R60" s="17">
        <v>0</v>
      </c>
      <c r="S60" s="17">
        <v>7488233.0800000001</v>
      </c>
      <c r="T60" s="17">
        <f t="shared" si="3"/>
        <v>-100215.29</v>
      </c>
      <c r="U60" s="17">
        <f t="shared" si="4"/>
        <v>-20529211.039999999</v>
      </c>
      <c r="V60" s="17">
        <f t="shared" si="5"/>
        <v>26.727038511891209</v>
      </c>
      <c r="W60" s="17">
        <f t="shared" si="6"/>
        <v>-2359177.66</v>
      </c>
      <c r="X60" s="17">
        <f t="shared" si="2"/>
        <v>76.042660123670231</v>
      </c>
      <c r="Y60" s="17">
        <f t="shared" si="7"/>
        <v>7075624.75</v>
      </c>
      <c r="Z60" s="17">
        <f t="shared" si="8"/>
        <v>1814.8526182202866</v>
      </c>
      <c r="AA60" s="17">
        <f t="shared" si="35"/>
        <v>3.5312952428975328</v>
      </c>
      <c r="AB60" s="30"/>
    </row>
    <row r="61" spans="1:28" s="15" customFormat="1" ht="39" customHeight="1" x14ac:dyDescent="0.3">
      <c r="A61" s="14"/>
      <c r="B61" s="60" t="s">
        <v>2</v>
      </c>
      <c r="C61" s="60"/>
      <c r="D61" s="60"/>
      <c r="E61" s="60"/>
      <c r="F61" s="60"/>
      <c r="G61" s="60"/>
      <c r="H61" s="60"/>
      <c r="I61" s="60"/>
      <c r="J61" s="17">
        <v>4835497.8</v>
      </c>
      <c r="K61" s="17">
        <v>6004588.7999999998</v>
      </c>
      <c r="L61" s="27">
        <f>K61-5677833.4</f>
        <v>326755.39999999944</v>
      </c>
      <c r="M61" s="17">
        <v>3282855.12</v>
      </c>
      <c r="N61" s="27">
        <v>5042.72</v>
      </c>
      <c r="O61" s="17">
        <v>0</v>
      </c>
      <c r="P61" s="17">
        <v>0</v>
      </c>
      <c r="Q61" s="17">
        <v>68400</v>
      </c>
      <c r="R61" s="17">
        <v>-68400</v>
      </c>
      <c r="S61" s="17">
        <v>850</v>
      </c>
      <c r="T61" s="17">
        <f t="shared" si="3"/>
        <v>-136800</v>
      </c>
      <c r="U61" s="17">
        <f t="shared" si="4"/>
        <v>850</v>
      </c>
      <c r="V61" s="17">
        <v>0</v>
      </c>
      <c r="W61" s="17">
        <f t="shared" si="6"/>
        <v>850</v>
      </c>
      <c r="X61" s="17">
        <v>0</v>
      </c>
      <c r="Y61" s="17">
        <f t="shared" si="7"/>
        <v>-4192.72</v>
      </c>
      <c r="Z61" s="17">
        <f t="shared" si="8"/>
        <v>16.855982485642667</v>
      </c>
      <c r="AA61" s="17">
        <f t="shared" si="35"/>
        <v>1.5432705932327389</v>
      </c>
      <c r="AB61" s="30"/>
    </row>
    <row r="62" spans="1:28" s="15" customFormat="1" ht="159.7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9.75" customHeight="1" x14ac:dyDescent="0.3">
      <c r="A63" s="14"/>
      <c r="B63" s="60" t="s">
        <v>0</v>
      </c>
      <c r="C63" s="60"/>
      <c r="D63" s="60"/>
      <c r="E63" s="60"/>
      <c r="F63" s="60"/>
      <c r="G63" s="60"/>
      <c r="H63" s="60"/>
      <c r="I63" s="60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-6800549.8300000001</v>
      </c>
      <c r="N63" s="17">
        <f>M63</f>
        <v>-6800549.8300000001</v>
      </c>
      <c r="O63" s="17">
        <v>0</v>
      </c>
      <c r="P63" s="17">
        <v>0</v>
      </c>
      <c r="Q63" s="17">
        <v>0</v>
      </c>
      <c r="R63" s="17">
        <v>0</v>
      </c>
      <c r="S63" s="17">
        <v>-5350218.76</v>
      </c>
      <c r="T63" s="17">
        <f t="shared" si="3"/>
        <v>0</v>
      </c>
      <c r="U63" s="17">
        <f t="shared" si="4"/>
        <v>-5350218.76</v>
      </c>
      <c r="V63" s="17">
        <v>0</v>
      </c>
      <c r="W63" s="17">
        <f t="shared" si="6"/>
        <v>-5350218.76</v>
      </c>
      <c r="X63" s="17">
        <v>0</v>
      </c>
      <c r="Y63" s="17">
        <f t="shared" si="7"/>
        <v>1450331.0700000003</v>
      </c>
      <c r="Z63" s="17">
        <f t="shared" si="8"/>
        <v>78.67332633014469</v>
      </c>
      <c r="AA63" s="17">
        <f t="shared" si="35"/>
        <v>125.7276954486026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492351932.26999998</v>
      </c>
      <c r="N64" s="18">
        <f t="shared" si="37"/>
        <v>487964535.72539473</v>
      </c>
      <c r="O64" s="18">
        <f t="shared" si="37"/>
        <v>2071874758.79</v>
      </c>
      <c r="P64" s="18">
        <f t="shared" si="37"/>
        <v>714165911.97000003</v>
      </c>
      <c r="Q64" s="18">
        <f t="shared" ref="Q64" si="38">Q56+Q7</f>
        <v>100981516.96000001</v>
      </c>
      <c r="R64" s="18">
        <f t="shared" si="37"/>
        <v>16252822.779999996</v>
      </c>
      <c r="S64" s="18">
        <f t="shared" si="37"/>
        <v>611330922.86000001</v>
      </c>
      <c r="T64" s="18">
        <f t="shared" si="3"/>
        <v>-84728694.180000007</v>
      </c>
      <c r="U64" s="18">
        <f t="shared" si="4"/>
        <v>-1460543835.9299998</v>
      </c>
      <c r="V64" s="17">
        <f t="shared" si="5"/>
        <v>29.506171657645208</v>
      </c>
      <c r="W64" s="17">
        <f t="shared" si="6"/>
        <v>-102834989.11000001</v>
      </c>
      <c r="X64" s="17">
        <f t="shared" si="2"/>
        <v>85.600686425044643</v>
      </c>
      <c r="Y64" s="18">
        <f t="shared" si="7"/>
        <v>123366387.13460529</v>
      </c>
      <c r="Z64" s="17">
        <f t="shared" si="8"/>
        <v>125.28183466267937</v>
      </c>
      <c r="AA64" s="17">
        <f t="shared" si="35"/>
        <v>23.552021323174017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0"/>
      <c r="X65" s="50"/>
      <c r="Y65" s="10"/>
      <c r="Z65" s="10"/>
      <c r="AA65" s="10"/>
    </row>
    <row r="66" spans="1:27" s="5" customFormat="1" ht="62.25" customHeight="1" x14ac:dyDescent="0.3">
      <c r="I66" s="68" t="s">
        <v>89</v>
      </c>
      <c r="J66" s="68"/>
      <c r="K66" s="68"/>
      <c r="L66" s="68"/>
      <c r="M66" s="68"/>
      <c r="N66" s="68"/>
      <c r="O66" s="69"/>
      <c r="P66" s="69"/>
      <c r="Q66" s="69"/>
      <c r="R66" s="69"/>
      <c r="S66" s="69"/>
      <c r="T66" s="69"/>
      <c r="U66" s="69"/>
      <c r="V66" s="70" t="s">
        <v>50</v>
      </c>
      <c r="W66" s="69"/>
      <c r="X66" s="71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2021-04-16T07:11:27Z</cp:lastPrinted>
  <dcterms:created xsi:type="dcterms:W3CDTF">2018-12-30T09:36:16Z</dcterms:created>
  <dcterms:modified xsi:type="dcterms:W3CDTF">2021-04-16T07:11:45Z</dcterms:modified>
</cp:coreProperties>
</file>